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</sheets>
  <definedNames/>
  <calcPr fullCalcOnLoad="1"/>
</workbook>
</file>

<file path=xl/sharedStrings.xml><?xml version="1.0" encoding="utf-8"?>
<sst xmlns="http://schemas.openxmlformats.org/spreadsheetml/2006/main" count="763" uniqueCount="196">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</sst>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8" t="s">
        <v>194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5"/>
      <c r="T1" s="85"/>
      <c r="U1" s="86"/>
    </row>
    <row r="2" spans="2:21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188</v>
      </c>
      <c r="O3" s="301" t="s">
        <v>189</v>
      </c>
      <c r="P3" s="301"/>
      <c r="Q3" s="301"/>
      <c r="R3" s="301"/>
      <c r="S3" s="301"/>
      <c r="T3" s="301"/>
      <c r="U3" s="301"/>
    </row>
    <row r="4" spans="1:21" ht="22.5" customHeight="1">
      <c r="A4" s="290"/>
      <c r="B4" s="292"/>
      <c r="C4" s="293"/>
      <c r="D4" s="294"/>
      <c r="E4" s="302" t="s">
        <v>185</v>
      </c>
      <c r="F4" s="304" t="s">
        <v>33</v>
      </c>
      <c r="G4" s="306" t="s">
        <v>186</v>
      </c>
      <c r="H4" s="299" t="s">
        <v>187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195</v>
      </c>
      <c r="P4" s="306" t="s">
        <v>49</v>
      </c>
      <c r="Q4" s="31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191</v>
      </c>
      <c r="L5" s="312"/>
      <c r="M5" s="313"/>
      <c r="N5" s="300"/>
      <c r="O5" s="309"/>
      <c r="P5" s="307"/>
      <c r="Q5" s="310"/>
      <c r="R5" s="314" t="s">
        <v>190</v>
      </c>
      <c r="S5" s="315"/>
      <c r="T5" s="316" t="s">
        <v>181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495041.37000000005</v>
      </c>
      <c r="G8" s="149">
        <f aca="true" t="shared" si="0" ref="G8:G40">F8-E8</f>
        <v>-9662.229999999923</v>
      </c>
      <c r="H8" s="150">
        <f>F8/E8*100</f>
        <v>98.08556348716357</v>
      </c>
      <c r="I8" s="151">
        <f>F8-D8</f>
        <v>-803409.73</v>
      </c>
      <c r="J8" s="151">
        <f>F8/D8*100</f>
        <v>38.125530487825074</v>
      </c>
      <c r="K8" s="149">
        <v>374994.96</v>
      </c>
      <c r="L8" s="149">
        <f aca="true" t="shared" si="1" ref="L8:L54">F8-K8</f>
        <v>120046.41000000003</v>
      </c>
      <c r="M8" s="203">
        <f aca="true" t="shared" si="2" ref="M8:M31">F8/K8</f>
        <v>1.3201280625211604</v>
      </c>
      <c r="N8" s="149">
        <f>N9+N15+N18+N19+N23+N17</f>
        <v>106726.09999999998</v>
      </c>
      <c r="O8" s="149">
        <f>O9+O15+O18+O19+O23+O17</f>
        <v>94729.11400000003</v>
      </c>
      <c r="P8" s="149">
        <f>O8-N8</f>
        <v>-11996.985999999946</v>
      </c>
      <c r="Q8" s="149">
        <f>O8/N8*100</f>
        <v>88.75908892014236</v>
      </c>
      <c r="R8" s="15">
        <f>R9+R15+R18+R19+R23</f>
        <v>104639</v>
      </c>
      <c r="S8" s="15">
        <f>O8-R8</f>
        <v>-9909.88599999997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272469.96</v>
      </c>
      <c r="G9" s="148">
        <f t="shared" si="0"/>
        <v>-6370.039999999979</v>
      </c>
      <c r="H9" s="155">
        <f>F9/E9*100</f>
        <v>97.71552144599053</v>
      </c>
      <c r="I9" s="156">
        <f>F9-D9</f>
        <v>-494175.04</v>
      </c>
      <c r="J9" s="156">
        <f>F9/D9*100</f>
        <v>35.54056440725499</v>
      </c>
      <c r="K9" s="225">
        <v>199100.92</v>
      </c>
      <c r="L9" s="157">
        <f t="shared" si="1"/>
        <v>73369.04000000001</v>
      </c>
      <c r="M9" s="204">
        <f t="shared" si="2"/>
        <v>1.3685017628246017</v>
      </c>
      <c r="N9" s="155">
        <f>E9-квітень!E9</f>
        <v>57980</v>
      </c>
      <c r="O9" s="158">
        <f>F9-квітень!F9</f>
        <v>49373.85800000001</v>
      </c>
      <c r="P9" s="159">
        <f>O9-N9</f>
        <v>-8606.141999999993</v>
      </c>
      <c r="Q9" s="156">
        <f>O9/N9*100</f>
        <v>85.15670576060712</v>
      </c>
      <c r="R9" s="99">
        <v>57980</v>
      </c>
      <c r="S9" s="99">
        <f>O9-R9</f>
        <v>-8606.141999999993</v>
      </c>
      <c r="T9" s="99">
        <f>березень!F9+квітень!R9</f>
        <v>223567.36</v>
      </c>
      <c r="U9" s="99">
        <f>F9-T9</f>
        <v>48902.600000000035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248571.43</v>
      </c>
      <c r="G10" s="102">
        <f t="shared" si="0"/>
        <v>-4588.570000000007</v>
      </c>
      <c r="H10" s="29">
        <f aca="true" t="shared" si="3" ref="H10:H39">F10/E10*100</f>
        <v>98.18748222468004</v>
      </c>
      <c r="I10" s="103">
        <f aca="true" t="shared" si="4" ref="I10:I40">F10-D10</f>
        <v>-452745.57</v>
      </c>
      <c r="J10" s="103">
        <f aca="true" t="shared" si="5" ref="J10:J39">F10/D10*100</f>
        <v>35.44351983482505</v>
      </c>
      <c r="K10" s="105">
        <v>174168.33</v>
      </c>
      <c r="L10" s="105">
        <f t="shared" si="1"/>
        <v>74403.1</v>
      </c>
      <c r="M10" s="205">
        <f t="shared" si="2"/>
        <v>1.4271907527619976</v>
      </c>
      <c r="N10" s="104">
        <f>E10-квітень!E10</f>
        <v>53024</v>
      </c>
      <c r="O10" s="142">
        <f>F10-квітень!F10</f>
        <v>44205.57000000001</v>
      </c>
      <c r="P10" s="105">
        <f aca="true" t="shared" si="6" ref="P10:P40">O10-N10</f>
        <v>-8818.429999999993</v>
      </c>
      <c r="Q10" s="103">
        <f aca="true" t="shared" si="7" ref="Q10:Q27">O10/N10*100</f>
        <v>83.36898385636694</v>
      </c>
      <c r="R10" s="36"/>
      <c r="S10" s="99">
        <f aca="true" t="shared" si="8" ref="S10:S35">O10-R10</f>
        <v>44205.57000000001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15750.35</v>
      </c>
      <c r="G11" s="102">
        <f t="shared" si="0"/>
        <v>-2609.6499999999996</v>
      </c>
      <c r="H11" s="29">
        <f t="shared" si="3"/>
        <v>85.786220043573</v>
      </c>
      <c r="I11" s="103">
        <f t="shared" si="4"/>
        <v>-30755.65</v>
      </c>
      <c r="J11" s="103">
        <f t="shared" si="5"/>
        <v>33.86735044940438</v>
      </c>
      <c r="K11" s="105">
        <v>14679.25</v>
      </c>
      <c r="L11" s="105">
        <f t="shared" si="1"/>
        <v>1071.1000000000004</v>
      </c>
      <c r="M11" s="205">
        <f t="shared" si="2"/>
        <v>1.0729669431340156</v>
      </c>
      <c r="N11" s="104">
        <f>E11-квітень!E11</f>
        <v>3660</v>
      </c>
      <c r="O11" s="142">
        <f>F11-квітень!F11</f>
        <v>3321.2000000000007</v>
      </c>
      <c r="P11" s="105">
        <f t="shared" si="6"/>
        <v>-338.7999999999993</v>
      </c>
      <c r="Q11" s="103">
        <f t="shared" si="7"/>
        <v>90.74316939890711</v>
      </c>
      <c r="R11" s="36"/>
      <c r="S11" s="99">
        <f t="shared" si="8"/>
        <v>3321.2000000000007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3696.97</v>
      </c>
      <c r="G12" s="102">
        <f t="shared" si="0"/>
        <v>756.9699999999998</v>
      </c>
      <c r="H12" s="29">
        <f t="shared" si="3"/>
        <v>125.7472789115646</v>
      </c>
      <c r="I12" s="103">
        <f t="shared" si="4"/>
        <v>-4583.030000000001</v>
      </c>
      <c r="J12" s="103">
        <f t="shared" si="5"/>
        <v>44.6493961352657</v>
      </c>
      <c r="K12" s="105">
        <v>4583.23</v>
      </c>
      <c r="L12" s="105">
        <f t="shared" si="1"/>
        <v>-886.2599999999998</v>
      </c>
      <c r="M12" s="205">
        <f t="shared" si="2"/>
        <v>0.8066298221996278</v>
      </c>
      <c r="N12" s="104">
        <f>E12-квітень!E12</f>
        <v>600</v>
      </c>
      <c r="O12" s="142">
        <f>F12-квітень!F12</f>
        <v>1087.3799999999997</v>
      </c>
      <c r="P12" s="105">
        <f t="shared" si="6"/>
        <v>487.37999999999965</v>
      </c>
      <c r="Q12" s="103">
        <f t="shared" si="7"/>
        <v>181.22999999999993</v>
      </c>
      <c r="R12" s="36"/>
      <c r="S12" s="99">
        <f t="shared" si="8"/>
        <v>1087.3799999999997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3843.56</v>
      </c>
      <c r="G13" s="102">
        <f t="shared" si="0"/>
        <v>-56.440000000000055</v>
      </c>
      <c r="H13" s="29">
        <f t="shared" si="3"/>
        <v>98.55282051282052</v>
      </c>
      <c r="I13" s="103">
        <f t="shared" si="4"/>
        <v>-5546.4400000000005</v>
      </c>
      <c r="J13" s="103">
        <f t="shared" si="5"/>
        <v>40.93248136315229</v>
      </c>
      <c r="K13" s="105">
        <v>3763.44</v>
      </c>
      <c r="L13" s="105">
        <f t="shared" si="1"/>
        <v>80.11999999999989</v>
      </c>
      <c r="M13" s="205">
        <f t="shared" si="2"/>
        <v>1.0212890334374933</v>
      </c>
      <c r="N13" s="104">
        <f>E13-квітень!E13</f>
        <v>600</v>
      </c>
      <c r="O13" s="142">
        <f>F13-квітень!F13</f>
        <v>634.23</v>
      </c>
      <c r="P13" s="105">
        <f t="shared" si="6"/>
        <v>34.23000000000002</v>
      </c>
      <c r="Q13" s="103">
        <f t="shared" si="7"/>
        <v>105.705</v>
      </c>
      <c r="R13" s="36"/>
      <c r="S13" s="99">
        <f t="shared" si="8"/>
        <v>634.23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36">
        <v>150</v>
      </c>
      <c r="S15" s="99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44647.15</v>
      </c>
      <c r="G19" s="160">
        <f t="shared" si="0"/>
        <v>-3752.8499999999985</v>
      </c>
      <c r="H19" s="162">
        <f t="shared" si="3"/>
        <v>92.24617768595041</v>
      </c>
      <c r="I19" s="163">
        <f t="shared" si="4"/>
        <v>-85352.85</v>
      </c>
      <c r="J19" s="163">
        <f t="shared" si="5"/>
        <v>34.343961538461535</v>
      </c>
      <c r="K19" s="159">
        <v>35230.56</v>
      </c>
      <c r="L19" s="165">
        <f t="shared" si="1"/>
        <v>9416.590000000004</v>
      </c>
      <c r="M19" s="211">
        <f t="shared" si="2"/>
        <v>1.2672847096384503</v>
      </c>
      <c r="N19" s="162">
        <f>E19-квітень!E19</f>
        <v>10500</v>
      </c>
      <c r="O19" s="166">
        <f>F19-квітень!F19</f>
        <v>8542.385999999999</v>
      </c>
      <c r="P19" s="165">
        <f t="shared" si="6"/>
        <v>-1957.6140000000014</v>
      </c>
      <c r="Q19" s="163">
        <f t="shared" si="7"/>
        <v>81.35605714285713</v>
      </c>
      <c r="R19" s="36">
        <v>9450</v>
      </c>
      <c r="S19" s="99">
        <f t="shared" si="8"/>
        <v>-907.6140000000014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26114.49</v>
      </c>
      <c r="G20" s="250">
        <f t="shared" si="0"/>
        <v>-3535.5099999999984</v>
      </c>
      <c r="H20" s="193">
        <f t="shared" si="3"/>
        <v>88.07585160202362</v>
      </c>
      <c r="I20" s="251">
        <f t="shared" si="4"/>
        <v>-50385.509999999995</v>
      </c>
      <c r="J20" s="251">
        <f t="shared" si="5"/>
        <v>34.13658823529412</v>
      </c>
      <c r="K20" s="252">
        <v>35230.56</v>
      </c>
      <c r="L20" s="164">
        <f t="shared" si="1"/>
        <v>-9116.069999999996</v>
      </c>
      <c r="M20" s="253">
        <f t="shared" si="2"/>
        <v>0.7412453846887476</v>
      </c>
      <c r="N20" s="193">
        <f>E20-квітень!E20</f>
        <v>5750</v>
      </c>
      <c r="O20" s="177">
        <f>F20-квітень!F20</f>
        <v>4134.91</v>
      </c>
      <c r="P20" s="164">
        <f t="shared" si="6"/>
        <v>-1615.0900000000001</v>
      </c>
      <c r="Q20" s="251">
        <f t="shared" si="7"/>
        <v>71.91147826086957</v>
      </c>
      <c r="R20" s="106">
        <v>4450</v>
      </c>
      <c r="S20" s="99">
        <f t="shared" si="8"/>
        <v>-315.09000000000015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2892.23</v>
      </c>
      <c r="G21" s="250">
        <f t="shared" si="0"/>
        <v>-1057.77</v>
      </c>
      <c r="H21" s="193"/>
      <c r="I21" s="251">
        <f t="shared" si="4"/>
        <v>-7807.77</v>
      </c>
      <c r="J21" s="251">
        <f t="shared" si="5"/>
        <v>27.03018691588785</v>
      </c>
      <c r="K21" s="252">
        <v>0</v>
      </c>
      <c r="L21" s="164">
        <f t="shared" si="1"/>
        <v>2892.23</v>
      </c>
      <c r="M21" s="253"/>
      <c r="N21" s="193">
        <f>E21-квітень!E21</f>
        <v>950</v>
      </c>
      <c r="O21" s="177">
        <f>F21-квітень!F21</f>
        <v>-226.71000000000004</v>
      </c>
      <c r="P21" s="164">
        <f t="shared" si="6"/>
        <v>-1176.71</v>
      </c>
      <c r="Q21" s="251"/>
      <c r="R21" s="106">
        <v>1000</v>
      </c>
      <c r="S21" s="99">
        <f t="shared" si="8"/>
        <v>-1226.71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14640.43</v>
      </c>
      <c r="G22" s="250">
        <f t="shared" si="0"/>
        <v>-159.5699999999997</v>
      </c>
      <c r="H22" s="193"/>
      <c r="I22" s="251">
        <f t="shared" si="4"/>
        <v>-28159.57</v>
      </c>
      <c r="J22" s="251">
        <f t="shared" si="5"/>
        <v>34.20661214953271</v>
      </c>
      <c r="K22" s="252">
        <v>0</v>
      </c>
      <c r="L22" s="164">
        <f t="shared" si="1"/>
        <v>14640.43</v>
      </c>
      <c r="M22" s="253"/>
      <c r="N22" s="193">
        <f>E22-квітень!E22</f>
        <v>3800</v>
      </c>
      <c r="O22" s="177">
        <f>F22-квітень!F22</f>
        <v>3634.1900000000005</v>
      </c>
      <c r="P22" s="164">
        <f t="shared" si="6"/>
        <v>-165.8099999999995</v>
      </c>
      <c r="Q22" s="251"/>
      <c r="R22" s="106">
        <v>4000</v>
      </c>
      <c r="S22" s="99">
        <f t="shared" si="8"/>
        <v>-365.8099999999995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177760.75</v>
      </c>
      <c r="G23" s="148">
        <f t="shared" si="0"/>
        <v>708.1500000000233</v>
      </c>
      <c r="H23" s="155">
        <f t="shared" si="3"/>
        <v>100.3999658858441</v>
      </c>
      <c r="I23" s="156">
        <f t="shared" si="4"/>
        <v>-223369.34999999998</v>
      </c>
      <c r="J23" s="156">
        <f t="shared" si="5"/>
        <v>44.314986584153125</v>
      </c>
      <c r="K23" s="156">
        <v>140248.27</v>
      </c>
      <c r="L23" s="159">
        <f t="shared" si="1"/>
        <v>37512.48000000001</v>
      </c>
      <c r="M23" s="207">
        <f t="shared" si="2"/>
        <v>1.267471962399251</v>
      </c>
      <c r="N23" s="155">
        <f>E23-квітень!E23</f>
        <v>38076.09999999998</v>
      </c>
      <c r="O23" s="158">
        <f>F23-квітень!F23</f>
        <v>36451.46000000002</v>
      </c>
      <c r="P23" s="159">
        <f t="shared" si="6"/>
        <v>-1624.6399999999558</v>
      </c>
      <c r="Q23" s="156">
        <f t="shared" si="7"/>
        <v>95.73317645452146</v>
      </c>
      <c r="R23" s="280">
        <f>R24+R32+R33+R34+R35</f>
        <v>37059</v>
      </c>
      <c r="S23" s="99">
        <f t="shared" si="8"/>
        <v>-607.539999999979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81372.87999999999</v>
      </c>
      <c r="G24" s="148">
        <f t="shared" si="0"/>
        <v>-1335.020000000004</v>
      </c>
      <c r="H24" s="155">
        <f t="shared" si="3"/>
        <v>98.38586156824196</v>
      </c>
      <c r="I24" s="156">
        <f t="shared" si="4"/>
        <v>-125248.12000000001</v>
      </c>
      <c r="J24" s="156">
        <f t="shared" si="5"/>
        <v>39.382676494644784</v>
      </c>
      <c r="K24" s="156">
        <v>71540.14</v>
      </c>
      <c r="L24" s="159">
        <f t="shared" si="1"/>
        <v>9832.73999999999</v>
      </c>
      <c r="M24" s="207">
        <f t="shared" si="2"/>
        <v>1.1374436784719737</v>
      </c>
      <c r="N24" s="155">
        <f>E24-квітень!E24</f>
        <v>15364.099999999991</v>
      </c>
      <c r="O24" s="158">
        <f>F24-квітень!F24</f>
        <v>13695.889999999985</v>
      </c>
      <c r="P24" s="159">
        <f t="shared" si="6"/>
        <v>-1668.2100000000064</v>
      </c>
      <c r="Q24" s="156">
        <f t="shared" si="7"/>
        <v>89.14215606511277</v>
      </c>
      <c r="R24" s="106">
        <f>R25+R28+R29</f>
        <v>14352</v>
      </c>
      <c r="S24" s="99">
        <f t="shared" si="8"/>
        <v>-656.1100000000151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10122.74</v>
      </c>
      <c r="G25" s="169">
        <f t="shared" si="0"/>
        <v>538.6399999999994</v>
      </c>
      <c r="H25" s="171">
        <f t="shared" si="3"/>
        <v>105.62014169301237</v>
      </c>
      <c r="I25" s="172">
        <f t="shared" si="4"/>
        <v>-12686.26</v>
      </c>
      <c r="J25" s="172">
        <f t="shared" si="5"/>
        <v>44.38046385198825</v>
      </c>
      <c r="K25" s="173">
        <v>8640.15</v>
      </c>
      <c r="L25" s="164">
        <f t="shared" si="1"/>
        <v>1482.5900000000001</v>
      </c>
      <c r="M25" s="213">
        <f t="shared" si="2"/>
        <v>1.1715930857681869</v>
      </c>
      <c r="N25" s="155">
        <f>E25-квітень!E25</f>
        <v>254.10000000000036</v>
      </c>
      <c r="O25" s="158">
        <f>F25-квітень!F25</f>
        <v>376.4300000000003</v>
      </c>
      <c r="P25" s="175">
        <f t="shared" si="6"/>
        <v>122.32999999999993</v>
      </c>
      <c r="Q25" s="172">
        <f t="shared" si="7"/>
        <v>148.14246359700894</v>
      </c>
      <c r="R25" s="106">
        <v>347</v>
      </c>
      <c r="S25" s="99">
        <f t="shared" si="8"/>
        <v>29.43000000000029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197.24</v>
      </c>
      <c r="G26" s="196">
        <f t="shared" si="0"/>
        <v>-407.76</v>
      </c>
      <c r="H26" s="197">
        <f t="shared" si="3"/>
        <v>32.60165289256199</v>
      </c>
      <c r="I26" s="198">
        <f t="shared" si="4"/>
        <v>-1625.06</v>
      </c>
      <c r="J26" s="198">
        <f t="shared" si="5"/>
        <v>10.823684354936072</v>
      </c>
      <c r="K26" s="198">
        <v>263.65</v>
      </c>
      <c r="L26" s="198">
        <f t="shared" si="1"/>
        <v>-66.40999999999997</v>
      </c>
      <c r="M26" s="226">
        <f t="shared" si="2"/>
        <v>0.7481130286364499</v>
      </c>
      <c r="N26" s="234">
        <f>E26-квітень!E26</f>
        <v>55</v>
      </c>
      <c r="O26" s="234">
        <f>F26-квітень!F26</f>
        <v>-3</v>
      </c>
      <c r="P26" s="198">
        <f t="shared" si="6"/>
        <v>-58</v>
      </c>
      <c r="Q26" s="198">
        <f t="shared" si="7"/>
        <v>-5.454545454545454</v>
      </c>
      <c r="R26" s="106"/>
      <c r="S26" s="99">
        <f t="shared" si="8"/>
        <v>-3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9925.5</v>
      </c>
      <c r="G27" s="196">
        <f t="shared" si="0"/>
        <v>946.3999999999996</v>
      </c>
      <c r="H27" s="197">
        <f t="shared" si="3"/>
        <v>110.54003185174462</v>
      </c>
      <c r="I27" s="198">
        <f t="shared" si="4"/>
        <v>-11061.2</v>
      </c>
      <c r="J27" s="198">
        <f t="shared" si="5"/>
        <v>47.29423873214941</v>
      </c>
      <c r="K27" s="198">
        <v>8376.5</v>
      </c>
      <c r="L27" s="198">
        <f t="shared" si="1"/>
        <v>1549</v>
      </c>
      <c r="M27" s="226">
        <f t="shared" si="2"/>
        <v>1.18492210350385</v>
      </c>
      <c r="N27" s="234">
        <f>E27-квітень!E27</f>
        <v>199.10000000000036</v>
      </c>
      <c r="O27" s="234">
        <f>F27-квітень!F27</f>
        <v>379.4300000000003</v>
      </c>
      <c r="P27" s="198">
        <f t="shared" si="6"/>
        <v>180.32999999999993</v>
      </c>
      <c r="Q27" s="198">
        <f t="shared" si="7"/>
        <v>190.57257659467584</v>
      </c>
      <c r="R27" s="106"/>
      <c r="S27" s="99">
        <f t="shared" si="8"/>
        <v>379.4300000000003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71295.62</v>
      </c>
      <c r="G29" s="169">
        <f t="shared" si="0"/>
        <v>-1699.3800000000047</v>
      </c>
      <c r="H29" s="171">
        <f t="shared" si="3"/>
        <v>97.67192273443386</v>
      </c>
      <c r="I29" s="172">
        <f t="shared" si="4"/>
        <v>-111696.38</v>
      </c>
      <c r="J29" s="172">
        <f t="shared" si="5"/>
        <v>38.96105840692489</v>
      </c>
      <c r="K29" s="173">
        <v>62479.91</v>
      </c>
      <c r="L29" s="173">
        <f t="shared" si="1"/>
        <v>8815.709999999992</v>
      </c>
      <c r="M29" s="209">
        <f t="shared" si="2"/>
        <v>1.141096714127789</v>
      </c>
      <c r="N29" s="193">
        <f>E29-квітень!E29</f>
        <v>15105</v>
      </c>
      <c r="O29" s="177">
        <f>F29-квітень!F29</f>
        <v>13469.459999999992</v>
      </c>
      <c r="P29" s="175">
        <f t="shared" si="6"/>
        <v>-1635.5400000000081</v>
      </c>
      <c r="Q29" s="172">
        <f>O29/N29*100</f>
        <v>89.17219463753719</v>
      </c>
      <c r="R29" s="106">
        <v>14000</v>
      </c>
      <c r="S29" s="99">
        <f t="shared" si="8"/>
        <v>-530.5400000000081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24065.06</v>
      </c>
      <c r="G30" s="196">
        <f t="shared" si="0"/>
        <v>1985.0600000000013</v>
      </c>
      <c r="H30" s="197">
        <f t="shared" si="3"/>
        <v>108.9903079710145</v>
      </c>
      <c r="I30" s="198">
        <f t="shared" si="4"/>
        <v>-33467.94</v>
      </c>
      <c r="J30" s="198">
        <f t="shared" si="5"/>
        <v>41.828272469713035</v>
      </c>
      <c r="K30" s="198">
        <v>19348.56</v>
      </c>
      <c r="L30" s="198">
        <f t="shared" si="1"/>
        <v>4716.5</v>
      </c>
      <c r="M30" s="226">
        <f t="shared" si="2"/>
        <v>1.2437649106703548</v>
      </c>
      <c r="N30" s="234">
        <f>E30-квітень!E30</f>
        <v>4650</v>
      </c>
      <c r="O30" s="234">
        <f>F30-квітень!F30</f>
        <v>4760.5300000000025</v>
      </c>
      <c r="P30" s="198">
        <f t="shared" si="6"/>
        <v>110.53000000000247</v>
      </c>
      <c r="Q30" s="198">
        <f>O30/N30*100</f>
        <v>102.37698924731188</v>
      </c>
      <c r="R30" s="106"/>
      <c r="S30" s="99">
        <f t="shared" si="8"/>
        <v>4760.5300000000025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47230.56</v>
      </c>
      <c r="G31" s="196">
        <f t="shared" si="0"/>
        <v>-3684.4400000000023</v>
      </c>
      <c r="H31" s="197">
        <f t="shared" si="3"/>
        <v>92.7635470882844</v>
      </c>
      <c r="I31" s="198">
        <f t="shared" si="4"/>
        <v>-78228.44</v>
      </c>
      <c r="J31" s="198">
        <f t="shared" si="5"/>
        <v>37.64621111279382</v>
      </c>
      <c r="K31" s="198">
        <v>43131.35</v>
      </c>
      <c r="L31" s="198">
        <f t="shared" si="1"/>
        <v>4099.209999999999</v>
      </c>
      <c r="M31" s="226">
        <f t="shared" si="2"/>
        <v>1.0950401506097074</v>
      </c>
      <c r="N31" s="234">
        <f>E31-квітень!E31</f>
        <v>10455</v>
      </c>
      <c r="O31" s="234">
        <f>F31-квітень!F31</f>
        <v>8708.93</v>
      </c>
      <c r="P31" s="198">
        <f t="shared" si="6"/>
        <v>-1746.0699999999997</v>
      </c>
      <c r="Q31" s="198">
        <f>O31/N31*100</f>
        <v>83.29918699186992</v>
      </c>
      <c r="R31" s="106"/>
      <c r="S31" s="99">
        <f t="shared" si="8"/>
        <v>8708.93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96339.21</v>
      </c>
      <c r="G35" s="160">
        <f t="shared" si="0"/>
        <v>2033.5100000000093</v>
      </c>
      <c r="H35" s="162">
        <f t="shared" si="3"/>
        <v>102.15629596090163</v>
      </c>
      <c r="I35" s="163">
        <f t="shared" si="4"/>
        <v>-98054.89</v>
      </c>
      <c r="J35" s="163">
        <f t="shared" si="5"/>
        <v>49.55871088680161</v>
      </c>
      <c r="K35" s="176">
        <v>68766.7</v>
      </c>
      <c r="L35" s="176">
        <f>F35-K35</f>
        <v>27572.51000000001</v>
      </c>
      <c r="M35" s="224">
        <f>F35/K35</f>
        <v>1.4009572947371332</v>
      </c>
      <c r="N35" s="155">
        <f>E35-квітень!E35</f>
        <v>22700</v>
      </c>
      <c r="O35" s="158">
        <f>F35-квітень!F35</f>
        <v>22732.170000000013</v>
      </c>
      <c r="P35" s="165">
        <f t="shared" si="6"/>
        <v>32.170000000012806</v>
      </c>
      <c r="Q35" s="163">
        <f>O35/N35*100</f>
        <v>100.14171806167407</v>
      </c>
      <c r="R35" s="106">
        <v>22700</v>
      </c>
      <c r="S35" s="99">
        <f t="shared" si="8"/>
        <v>32.170000000012806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19196</v>
      </c>
      <c r="G37" s="102">
        <f t="shared" si="0"/>
        <v>276</v>
      </c>
      <c r="H37" s="104">
        <f t="shared" si="3"/>
        <v>101.45877378435517</v>
      </c>
      <c r="I37" s="103">
        <f t="shared" si="4"/>
        <v>-21804</v>
      </c>
      <c r="J37" s="103">
        <f t="shared" si="5"/>
        <v>46.81951219512195</v>
      </c>
      <c r="K37" s="126">
        <v>17552.06</v>
      </c>
      <c r="L37" s="126">
        <f t="shared" si="1"/>
        <v>1643.9399999999987</v>
      </c>
      <c r="M37" s="214">
        <f t="shared" si="9"/>
        <v>1.0936608010683646</v>
      </c>
      <c r="N37" s="104">
        <f>E37-квітень!E37</f>
        <v>5700</v>
      </c>
      <c r="O37" s="142">
        <f>F37-квітень!F37</f>
        <v>5197.58</v>
      </c>
      <c r="P37" s="105">
        <f t="shared" si="6"/>
        <v>-502.4200000000001</v>
      </c>
      <c r="Q37" s="103">
        <f>O37/N37*100</f>
        <v>91.18561403508771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77120.1</v>
      </c>
      <c r="G38" s="102">
        <f t="shared" si="0"/>
        <v>1760.1000000000058</v>
      </c>
      <c r="H38" s="104">
        <f t="shared" si="3"/>
        <v>102.33558917197453</v>
      </c>
      <c r="I38" s="103">
        <f t="shared" si="4"/>
        <v>-76219</v>
      </c>
      <c r="J38" s="103">
        <f t="shared" si="5"/>
        <v>50.293825906112666</v>
      </c>
      <c r="K38" s="126">
        <v>51200.46</v>
      </c>
      <c r="L38" s="126">
        <f t="shared" si="1"/>
        <v>25919.640000000007</v>
      </c>
      <c r="M38" s="214">
        <f t="shared" si="9"/>
        <v>1.5062384205141908</v>
      </c>
      <c r="N38" s="104">
        <f>E38-квітень!E38</f>
        <v>17000</v>
      </c>
      <c r="O38" s="142">
        <f>F38-квітень!F38</f>
        <v>17534.58000000001</v>
      </c>
      <c r="P38" s="105">
        <f t="shared" si="6"/>
        <v>534.580000000009</v>
      </c>
      <c r="Q38" s="103">
        <f>O38/N38*100</f>
        <v>103.14458823529418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27225.019999999997</v>
      </c>
      <c r="G41" s="149">
        <f>G42+G43+G44+G45+G46+G48+G50+G51+G52+G53+G54+G59+G60+G64</f>
        <v>2467.1600000000003</v>
      </c>
      <c r="H41" s="150">
        <f>F41/E41*100</f>
        <v>109.79025942340496</v>
      </c>
      <c r="I41" s="151">
        <f>F41-D41</f>
        <v>-31799.980000000003</v>
      </c>
      <c r="J41" s="151">
        <f>F41/D41*100</f>
        <v>46.12455739093604</v>
      </c>
      <c r="K41" s="149">
        <v>22840.42</v>
      </c>
      <c r="L41" s="149">
        <f t="shared" si="1"/>
        <v>4384.5999999999985</v>
      </c>
      <c r="M41" s="203">
        <f t="shared" si="9"/>
        <v>1.1919666976351573</v>
      </c>
      <c r="N41" s="149">
        <f>N42+N43+N44+N45+N46+N48+N50+N51+N52+N53+N54+N59+N60+N64+N47</f>
        <v>5362.8</v>
      </c>
      <c r="O41" s="149">
        <f>O42+O43+O44+O45+O46+O48+O50+O51+O52+O53+O54+O59+O60+O64+O47+O40</f>
        <v>7787.123999999998</v>
      </c>
      <c r="P41" s="149">
        <f>P42+P43+P44+P45+P46+P48+P50+P51+P52+P53+P54+P59+P60+P64</f>
        <v>2430.773999999999</v>
      </c>
      <c r="Q41" s="149">
        <f>O41/N41*100</f>
        <v>145.2063101364958</v>
      </c>
      <c r="R41" s="15">
        <f>R42+R43+R44+R45+R46+R47+R48+R50+R51+R52+R53+R54+R59+R60+R64</f>
        <v>5273.700000000001</v>
      </c>
      <c r="S41" s="15">
        <f>O41-R41</f>
        <v>2513.4239999999972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36">
        <v>420</v>
      </c>
      <c r="S42" s="36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437.16</v>
      </c>
      <c r="G46" s="160">
        <f t="shared" si="12"/>
        <v>331.16</v>
      </c>
      <c r="H46" s="162">
        <f t="shared" si="10"/>
        <v>412.4150943396226</v>
      </c>
      <c r="I46" s="163">
        <f t="shared" si="13"/>
        <v>177.16000000000003</v>
      </c>
      <c r="J46" s="163">
        <f t="shared" si="16"/>
        <v>168.13846153846154</v>
      </c>
      <c r="K46" s="163">
        <v>50.4</v>
      </c>
      <c r="L46" s="163">
        <f t="shared" si="1"/>
        <v>386.76000000000005</v>
      </c>
      <c r="M46" s="216">
        <f t="shared" si="17"/>
        <v>8.673809523809524</v>
      </c>
      <c r="N46" s="162">
        <f>E46-квітень!E46</f>
        <v>22</v>
      </c>
      <c r="O46" s="166">
        <f>F46-квітень!F46</f>
        <v>42.67700000000002</v>
      </c>
      <c r="P46" s="165">
        <f t="shared" si="14"/>
        <v>20.67700000000002</v>
      </c>
      <c r="Q46" s="163">
        <f t="shared" si="11"/>
        <v>193.98636363636373</v>
      </c>
      <c r="R46" s="36">
        <v>22</v>
      </c>
      <c r="S46" s="36">
        <f t="shared" si="15"/>
        <v>20.67700000000002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498.17</v>
      </c>
      <c r="G48" s="160">
        <f t="shared" si="12"/>
        <v>98.17000000000002</v>
      </c>
      <c r="H48" s="162">
        <f t="shared" si="10"/>
        <v>124.5425</v>
      </c>
      <c r="I48" s="163">
        <f t="shared" si="13"/>
        <v>-231.82999999999998</v>
      </c>
      <c r="J48" s="163">
        <f t="shared" si="16"/>
        <v>68.24246575342467</v>
      </c>
      <c r="K48" s="163">
        <v>76.33</v>
      </c>
      <c r="L48" s="163">
        <f t="shared" si="1"/>
        <v>421.84000000000003</v>
      </c>
      <c r="M48" s="216"/>
      <c r="N48" s="162">
        <f>E48-квітень!E48</f>
        <v>60</v>
      </c>
      <c r="O48" s="166">
        <f>F48-квітень!F48</f>
        <v>104.69999999999999</v>
      </c>
      <c r="P48" s="165">
        <f t="shared" si="14"/>
        <v>44.69999999999999</v>
      </c>
      <c r="Q48" s="163">
        <f t="shared" si="11"/>
        <v>174.5</v>
      </c>
      <c r="R48" s="36">
        <v>60</v>
      </c>
      <c r="S48" s="36">
        <f t="shared" si="15"/>
        <v>44.69999999999999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6183.79</v>
      </c>
      <c r="G50" s="160">
        <f t="shared" si="12"/>
        <v>1043.79</v>
      </c>
      <c r="H50" s="162">
        <f t="shared" si="10"/>
        <v>120.30719844357975</v>
      </c>
      <c r="I50" s="163">
        <f t="shared" si="13"/>
        <v>-4816.21</v>
      </c>
      <c r="J50" s="163">
        <f t="shared" si="16"/>
        <v>56.21627272727273</v>
      </c>
      <c r="K50" s="163">
        <v>4057.41</v>
      </c>
      <c r="L50" s="163">
        <f t="shared" si="1"/>
        <v>2126.38</v>
      </c>
      <c r="M50" s="216">
        <f t="shared" si="17"/>
        <v>1.5240732388395553</v>
      </c>
      <c r="N50" s="162">
        <f>E50-квітень!E50</f>
        <v>900</v>
      </c>
      <c r="O50" s="166">
        <f>F50-квітень!F50</f>
        <v>1502.2799999999997</v>
      </c>
      <c r="P50" s="165">
        <f t="shared" si="14"/>
        <v>602.2799999999997</v>
      </c>
      <c r="Q50" s="163">
        <f t="shared" si="11"/>
        <v>166.92</v>
      </c>
      <c r="R50" s="36">
        <v>1000</v>
      </c>
      <c r="S50" s="36">
        <f t="shared" si="15"/>
        <v>502.27999999999975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215.05</v>
      </c>
      <c r="G51" s="160">
        <f t="shared" si="12"/>
        <v>90.05000000000001</v>
      </c>
      <c r="H51" s="162">
        <f t="shared" si="10"/>
        <v>172.04000000000002</v>
      </c>
      <c r="I51" s="163">
        <f t="shared" si="13"/>
        <v>-94.94999999999999</v>
      </c>
      <c r="J51" s="163">
        <f t="shared" si="16"/>
        <v>69.37096774193549</v>
      </c>
      <c r="K51" s="163">
        <v>33.93</v>
      </c>
      <c r="L51" s="163">
        <f t="shared" si="1"/>
        <v>181.12</v>
      </c>
      <c r="M51" s="216"/>
      <c r="N51" s="162">
        <f>E51-квітень!E51</f>
        <v>25</v>
      </c>
      <c r="O51" s="166">
        <f>F51-квітень!F51</f>
        <v>39.68000000000001</v>
      </c>
      <c r="P51" s="165">
        <f t="shared" si="14"/>
        <v>14.680000000000007</v>
      </c>
      <c r="Q51" s="163">
        <f t="shared" si="11"/>
        <v>158.72000000000003</v>
      </c>
      <c r="R51" s="36">
        <v>25</v>
      </c>
      <c r="S51" s="36">
        <f t="shared" si="15"/>
        <v>14.680000000000007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330.02</v>
      </c>
      <c r="G54" s="160">
        <f t="shared" si="12"/>
        <v>-144.98000000000002</v>
      </c>
      <c r="H54" s="162">
        <f t="shared" si="10"/>
        <v>69.4778947368421</v>
      </c>
      <c r="I54" s="163">
        <f t="shared" si="13"/>
        <v>-869.98</v>
      </c>
      <c r="J54" s="163">
        <f t="shared" si="16"/>
        <v>27.50166666666666</v>
      </c>
      <c r="K54" s="163">
        <v>2573.46</v>
      </c>
      <c r="L54" s="163">
        <f t="shared" si="1"/>
        <v>-2243.44</v>
      </c>
      <c r="M54" s="216">
        <f t="shared" si="17"/>
        <v>0.12823980166779356</v>
      </c>
      <c r="N54" s="162">
        <f>E54-квітень!E54</f>
        <v>145</v>
      </c>
      <c r="O54" s="166">
        <f>F54-квітень!F54</f>
        <v>40.75799999999998</v>
      </c>
      <c r="P54" s="165">
        <f t="shared" si="14"/>
        <v>-104.24200000000002</v>
      </c>
      <c r="Q54" s="163">
        <f t="shared" si="11"/>
        <v>28.10896551724137</v>
      </c>
      <c r="R54" s="36">
        <v>70</v>
      </c>
      <c r="S54" s="36">
        <f t="shared" si="15"/>
        <v>-29.24200000000002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287.26</v>
      </c>
      <c r="G55" s="33">
        <f t="shared" si="12"/>
        <v>-112.74000000000001</v>
      </c>
      <c r="H55" s="29">
        <f t="shared" si="10"/>
        <v>71.815</v>
      </c>
      <c r="I55" s="103">
        <f t="shared" si="13"/>
        <v>-710.74</v>
      </c>
      <c r="J55" s="103">
        <f t="shared" si="16"/>
        <v>28.783567134268534</v>
      </c>
      <c r="K55" s="103">
        <v>367.55</v>
      </c>
      <c r="L55" s="103">
        <f>F55-K55</f>
        <v>-80.29000000000002</v>
      </c>
      <c r="M55" s="108">
        <f t="shared" si="17"/>
        <v>0.7815535301319548</v>
      </c>
      <c r="N55" s="104">
        <f>E55-квітень!E55</f>
        <v>130</v>
      </c>
      <c r="O55" s="142">
        <f>F55-квітень!F55</f>
        <v>31.879999999999995</v>
      </c>
      <c r="P55" s="105">
        <f t="shared" si="14"/>
        <v>-98.12</v>
      </c>
      <c r="Q55" s="118">
        <f t="shared" si="11"/>
        <v>24.52307692307692</v>
      </c>
      <c r="R55" s="36"/>
      <c r="S55" s="36">
        <f t="shared" si="15"/>
        <v>31.879999999999995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42.61</v>
      </c>
      <c r="G58" s="33">
        <f t="shared" si="12"/>
        <v>-32.39</v>
      </c>
      <c r="H58" s="29">
        <f t="shared" si="10"/>
        <v>56.81333333333334</v>
      </c>
      <c r="I58" s="103">
        <f t="shared" si="13"/>
        <v>-157.39</v>
      </c>
      <c r="J58" s="103">
        <f t="shared" si="16"/>
        <v>21.305</v>
      </c>
      <c r="K58" s="103">
        <v>2205.67</v>
      </c>
      <c r="L58" s="103">
        <f>F58-K58</f>
        <v>-2163.06</v>
      </c>
      <c r="M58" s="108">
        <f t="shared" si="17"/>
        <v>0.019318393050637674</v>
      </c>
      <c r="N58" s="104">
        <f>E58-квітень!E58</f>
        <v>15</v>
      </c>
      <c r="O58" s="142">
        <f>F58-квітень!F58</f>
        <v>8.839999999999996</v>
      </c>
      <c r="P58" s="105">
        <f t="shared" si="14"/>
        <v>-6.160000000000004</v>
      </c>
      <c r="Q58" s="118">
        <f t="shared" si="11"/>
        <v>58.9333333333333</v>
      </c>
      <c r="R58" s="36"/>
      <c r="S58" s="36">
        <f t="shared" si="15"/>
        <v>8.839999999999996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3990.39</v>
      </c>
      <c r="G60" s="160">
        <f t="shared" si="12"/>
        <v>-269.6100000000001</v>
      </c>
      <c r="H60" s="162">
        <f t="shared" si="10"/>
        <v>93.67112676056337</v>
      </c>
      <c r="I60" s="163">
        <f t="shared" si="13"/>
        <v>-3359.61</v>
      </c>
      <c r="J60" s="163">
        <f t="shared" si="16"/>
        <v>54.29102040816326</v>
      </c>
      <c r="K60" s="163">
        <v>2320.11</v>
      </c>
      <c r="L60" s="163">
        <f aca="true" t="shared" si="18" ref="L60:L66">F60-K60</f>
        <v>1670.2799999999997</v>
      </c>
      <c r="M60" s="216">
        <f t="shared" si="17"/>
        <v>1.7199141420018877</v>
      </c>
      <c r="N60" s="162">
        <f>E60-квітень!E60</f>
        <v>600</v>
      </c>
      <c r="O60" s="166">
        <f>F60-квітень!F60</f>
        <v>454.1779999999999</v>
      </c>
      <c r="P60" s="165">
        <f t="shared" si="14"/>
        <v>-145.82200000000012</v>
      </c>
      <c r="Q60" s="163">
        <f t="shared" si="11"/>
        <v>75.69633333333331</v>
      </c>
      <c r="R60" s="36">
        <v>450</v>
      </c>
      <c r="S60" s="36">
        <f t="shared" si="15"/>
        <v>4.177999999999884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855.95</v>
      </c>
      <c r="G62" s="160"/>
      <c r="H62" s="162"/>
      <c r="I62" s="163"/>
      <c r="J62" s="163"/>
      <c r="K62" s="164">
        <v>478.67</v>
      </c>
      <c r="L62" s="163">
        <f t="shared" si="18"/>
        <v>377.28000000000003</v>
      </c>
      <c r="M62" s="216">
        <f t="shared" si="17"/>
        <v>1.788183926295778</v>
      </c>
      <c r="N62" s="193"/>
      <c r="O62" s="177">
        <f>F62-квітень!F62</f>
        <v>216.26</v>
      </c>
      <c r="P62" s="164"/>
      <c r="Q62" s="163"/>
      <c r="R62" s="36"/>
      <c r="S62" s="36">
        <f t="shared" si="15"/>
        <v>216.26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522283.49000000005</v>
      </c>
      <c r="G67" s="149">
        <f>F67-E67</f>
        <v>-7223.809999999998</v>
      </c>
      <c r="H67" s="150">
        <f>F67/E67*100</f>
        <v>98.63574874227419</v>
      </c>
      <c r="I67" s="151">
        <f>F67-D67</f>
        <v>-835207.6100000001</v>
      </c>
      <c r="J67" s="151">
        <f>F67/D67*100</f>
        <v>38.47417415848988</v>
      </c>
      <c r="K67" s="151">
        <v>397849.29</v>
      </c>
      <c r="L67" s="151">
        <f>F67-K67</f>
        <v>124434.20000000007</v>
      </c>
      <c r="M67" s="217">
        <f>F67/K67</f>
        <v>1.3127671787475104</v>
      </c>
      <c r="N67" s="149">
        <f>N8+N41+N65+N66</f>
        <v>112090.19999999998</v>
      </c>
      <c r="O67" s="149">
        <f>O8+O41+O65+O66</f>
        <v>102521.73600000003</v>
      </c>
      <c r="P67" s="153">
        <f>O67-N67</f>
        <v>-9568.463999999949</v>
      </c>
      <c r="Q67" s="151">
        <f>O67/N67*100</f>
        <v>91.46360341938907</v>
      </c>
      <c r="R67" s="26">
        <f>R8+R41+R65+R66</f>
        <v>109914</v>
      </c>
      <c r="S67" s="277">
        <f>O67-R67</f>
        <v>-7392.2639999999665</v>
      </c>
      <c r="T67" s="277"/>
      <c r="U67" s="114">
        <f>O67/34768</f>
        <v>2.9487383801196514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4116</v>
      </c>
      <c r="G78" s="160">
        <f t="shared" si="19"/>
        <v>-8234</v>
      </c>
      <c r="H78" s="162">
        <f>F78/E78*100</f>
        <v>33.32793522267207</v>
      </c>
      <c r="I78" s="165">
        <f t="shared" si="20"/>
        <v>-74884</v>
      </c>
      <c r="J78" s="165">
        <f>F78/D78*100</f>
        <v>5.210126582278481</v>
      </c>
      <c r="K78" s="165">
        <v>9113.39</v>
      </c>
      <c r="L78" s="165">
        <f t="shared" si="21"/>
        <v>-4997.389999999999</v>
      </c>
      <c r="M78" s="207">
        <f>F78/K78</f>
        <v>0.45164313169962006</v>
      </c>
      <c r="N78" s="162">
        <f>E78-квітень!E78</f>
        <v>3850</v>
      </c>
      <c r="O78" s="166">
        <f>F78-квітень!F78</f>
        <v>2294.55</v>
      </c>
      <c r="P78" s="165">
        <f t="shared" si="22"/>
        <v>-1555.4499999999998</v>
      </c>
      <c r="Q78" s="165">
        <f>O78/N78*100</f>
        <v>59.59870129870131</v>
      </c>
      <c r="R78" s="37">
        <v>1500</v>
      </c>
      <c r="S78" s="37">
        <f t="shared" si="23"/>
        <v>794.5500000000002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4427.03</v>
      </c>
      <c r="G80" s="183">
        <f t="shared" si="19"/>
        <v>-24457.97</v>
      </c>
      <c r="H80" s="184">
        <f>F80/E80*100</f>
        <v>15.32639778431712</v>
      </c>
      <c r="I80" s="185">
        <f t="shared" si="20"/>
        <v>-232791</v>
      </c>
      <c r="J80" s="185">
        <f>F80/D80*100</f>
        <v>1.8662282963904555</v>
      </c>
      <c r="K80" s="185">
        <v>11029.59</v>
      </c>
      <c r="L80" s="185">
        <f t="shared" si="21"/>
        <v>-6602.56</v>
      </c>
      <c r="M80" s="212">
        <f>F80/K80</f>
        <v>0.4013775670718494</v>
      </c>
      <c r="N80" s="183">
        <f>N76+N77+N78+N79</f>
        <v>11951</v>
      </c>
      <c r="O80" s="187">
        <f>O76+O77+O78+O79</f>
        <v>2297.54</v>
      </c>
      <c r="P80" s="185">
        <f t="shared" si="22"/>
        <v>-9653.46</v>
      </c>
      <c r="Q80" s="185">
        <f>O80/N80*100</f>
        <v>19.224667391850055</v>
      </c>
      <c r="R80" s="38">
        <f>SUM(R76:R79)</f>
        <v>1701</v>
      </c>
      <c r="S80" s="38">
        <f t="shared" si="23"/>
        <v>596.54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7.6</v>
      </c>
      <c r="G86" s="160">
        <f t="shared" si="19"/>
        <v>-7.700000000000001</v>
      </c>
      <c r="H86" s="162">
        <f>F86/E86*100</f>
        <v>49.67320261437908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4"/>
        <v>0.8269858541893362</v>
      </c>
      <c r="N86" s="162">
        <f>E86-квітень!E86</f>
        <v>1.200000000000001</v>
      </c>
      <c r="O86" s="166">
        <f>F86-квітень!F86</f>
        <v>0</v>
      </c>
      <c r="P86" s="165">
        <f t="shared" si="22"/>
        <v>-1.200000000000001</v>
      </c>
      <c r="Q86" s="165">
        <f>O86/N86</f>
        <v>0</v>
      </c>
      <c r="R86" s="37">
        <v>1.2</v>
      </c>
      <c r="S86" s="37">
        <f t="shared" si="23"/>
        <v>-1.2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9604.94</v>
      </c>
      <c r="G88" s="190">
        <f>F88-E88</f>
        <v>-23805.36</v>
      </c>
      <c r="H88" s="191">
        <f>F88/E88*100</f>
        <v>28.74843985238085</v>
      </c>
      <c r="I88" s="192">
        <f>F88-D88</f>
        <v>-236051.09</v>
      </c>
      <c r="J88" s="192">
        <f>F88/D88*100</f>
        <v>3.909914199948603</v>
      </c>
      <c r="K88" s="192">
        <v>15931.38</v>
      </c>
      <c r="L88" s="192">
        <f>F88-K88</f>
        <v>-6326.439999999999</v>
      </c>
      <c r="M88" s="219">
        <f t="shared" si="24"/>
        <v>0.602894413415536</v>
      </c>
      <c r="N88" s="189">
        <f>N74+N75+N80+N85+N86</f>
        <v>14094.5</v>
      </c>
      <c r="O88" s="189">
        <f>O74+O75+O80+O85+O86</f>
        <v>5191.450000000001</v>
      </c>
      <c r="P88" s="192">
        <f t="shared" si="22"/>
        <v>-8903.05</v>
      </c>
      <c r="Q88" s="192">
        <f>O88/N88*100</f>
        <v>36.833161871652074</v>
      </c>
      <c r="R88" s="26">
        <f>R80+R85+R86+R87</f>
        <v>4553.2</v>
      </c>
      <c r="S88" s="26">
        <f>S80+S85+S86+S87</f>
        <v>640.8900000000001</v>
      </c>
      <c r="T88" s="26"/>
      <c r="U88" s="94">
        <f>O88/8104.96</f>
        <v>0.6405275288218574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531888.43</v>
      </c>
      <c r="G89" s="190">
        <f>F89-E89</f>
        <v>-31029.170000000042</v>
      </c>
      <c r="H89" s="191">
        <f>F89/E89*100</f>
        <v>94.48779537182705</v>
      </c>
      <c r="I89" s="192">
        <f>F89-D89</f>
        <v>-1071258.7000000002</v>
      </c>
      <c r="J89" s="192">
        <f>F89/D89*100</f>
        <v>33.17776765754494</v>
      </c>
      <c r="K89" s="192">
        <f>K67+K88</f>
        <v>413780.67</v>
      </c>
      <c r="L89" s="192">
        <f>F89-K89</f>
        <v>118107.76000000007</v>
      </c>
      <c r="M89" s="219">
        <f t="shared" si="24"/>
        <v>1.2854356632947597</v>
      </c>
      <c r="N89" s="190">
        <f>N67+N88</f>
        <v>126184.69999999998</v>
      </c>
      <c r="O89" s="190">
        <f>O67+O88</f>
        <v>107713.18600000003</v>
      </c>
      <c r="P89" s="192">
        <f t="shared" si="22"/>
        <v>-18471.513999999952</v>
      </c>
      <c r="Q89" s="192">
        <f>O89/N89*100</f>
        <v>85.36152639741589</v>
      </c>
      <c r="R89" s="26">
        <f>R67+R88</f>
        <v>114467.2</v>
      </c>
      <c r="S89" s="26">
        <f>S67+S88</f>
        <v>-6751.373999999966</v>
      </c>
      <c r="T89" s="26"/>
      <c r="U89" s="94">
        <f>O89/42872.96</f>
        <v>2.5123804374598824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1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9568.463999999949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42885</v>
      </c>
      <c r="D93" s="28">
        <v>10664.9</v>
      </c>
      <c r="G93" s="4" t="s">
        <v>58</v>
      </c>
      <c r="O93" s="318"/>
      <c r="P93" s="318"/>
    </row>
    <row r="94" spans="3:16" ht="15">
      <c r="C94" s="80">
        <v>42884</v>
      </c>
      <c r="D94" s="28">
        <v>6919.44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42881</v>
      </c>
      <c r="D95" s="28">
        <v>3485.1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699.2486600000001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 hidden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725.5400000000001</v>
      </c>
      <c r="G100" s="67">
        <f>G48+G51+G52</f>
        <v>193.54000000000002</v>
      </c>
      <c r="H100" s="68"/>
      <c r="I100" s="68"/>
      <c r="N100" s="28">
        <f>N48+N51+N52</f>
        <v>88</v>
      </c>
      <c r="O100" s="200">
        <f>O48+O51+O52</f>
        <v>145.34</v>
      </c>
      <c r="P100" s="28">
        <f>P48+P51+P52</f>
        <v>57.339999999999996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497272.07000000007</v>
      </c>
      <c r="G102" s="28">
        <f>F102-E102</f>
        <v>-7700.429999999935</v>
      </c>
      <c r="H102" s="228">
        <f>F102/E102</f>
        <v>0.9847507933600346</v>
      </c>
      <c r="I102" s="28">
        <f>F102-D102</f>
        <v>-801776.53</v>
      </c>
      <c r="J102" s="228">
        <f>F102/D102</f>
        <v>0.3827971255270973</v>
      </c>
      <c r="N102" s="28">
        <f>N9+N15+N17+N18+N19+N23+N42+N45+N65+N59</f>
        <v>106907.39999999998</v>
      </c>
      <c r="O102" s="227">
        <f>O9+O15+O17+O18+O19+O23+O42+O45+O65+O59</f>
        <v>97120.24200000004</v>
      </c>
      <c r="P102" s="28">
        <f>O102-N102</f>
        <v>-9787.157999999938</v>
      </c>
      <c r="Q102" s="228">
        <f>O102/N102</f>
        <v>0.9084520061286689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25010.579999999994</v>
      </c>
      <c r="G103" s="28">
        <f>G43+G44+G46+G48+G50+G51+G52+G53+G54+G60+G64+G47</f>
        <v>481.0299999999998</v>
      </c>
      <c r="H103" s="228">
        <f>F103/E103</f>
        <v>1.0193920472145686</v>
      </c>
      <c r="I103" s="28">
        <f>I43+I44+I46+I48+I50+I51+I52+I53+I54+I60+I64+I47</f>
        <v>-33426.67</v>
      </c>
      <c r="J103" s="228">
        <f>F103/D103</f>
        <v>0.4279519185524232</v>
      </c>
      <c r="K103" s="28">
        <f aca="true" t="shared" si="25" ref="K103:P103">K43+K44+K46+K48+K50+K51+K52+K53+K54+K60+K64+K47</f>
        <v>22597.689999999995</v>
      </c>
      <c r="L103" s="28">
        <f t="shared" si="25"/>
        <v>2418.1400000000003</v>
      </c>
      <c r="M103" s="28">
        <f t="shared" si="25"/>
        <v>17.57399942607322</v>
      </c>
      <c r="N103" s="28">
        <f>N43+N44+N46+N48+N50+N51+N52+N53+N54+N60+N64+N47+N66</f>
        <v>5182.8</v>
      </c>
      <c r="O103" s="227">
        <f>O43+O44+O46+O48+O50+O51+O52+O53+O54+O60+O64+O47+O66</f>
        <v>5401.143999999998</v>
      </c>
      <c r="P103" s="28">
        <f t="shared" si="25"/>
        <v>218.3439999999992</v>
      </c>
      <c r="Q103" s="228">
        <f>O103/N103</f>
        <v>1.042128579146407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522282.6500000001</v>
      </c>
      <c r="G104" s="28">
        <f t="shared" si="26"/>
        <v>-7219.399999999935</v>
      </c>
      <c r="H104" s="228">
        <f>F104/E104</f>
        <v>0.9863559010423464</v>
      </c>
      <c r="I104" s="28">
        <f t="shared" si="26"/>
        <v>-835203.2000000001</v>
      </c>
      <c r="J104" s="228">
        <f>F104/D104</f>
        <v>0.38474112279631156</v>
      </c>
      <c r="K104" s="28">
        <f t="shared" si="26"/>
        <v>22597.689999999995</v>
      </c>
      <c r="L104" s="28">
        <f t="shared" si="26"/>
        <v>2418.1400000000003</v>
      </c>
      <c r="M104" s="28">
        <f t="shared" si="26"/>
        <v>17.57399942607322</v>
      </c>
      <c r="N104" s="28">
        <f t="shared" si="26"/>
        <v>112090.19999999998</v>
      </c>
      <c r="O104" s="227">
        <f t="shared" si="26"/>
        <v>102521.38600000004</v>
      </c>
      <c r="P104" s="28">
        <f t="shared" si="26"/>
        <v>-9568.813999999938</v>
      </c>
      <c r="Q104" s="228">
        <f>O104/N104</f>
        <v>0.9146329117086066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-4.41000000006261</v>
      </c>
      <c r="H105" s="228"/>
      <c r="I105" s="28">
        <f t="shared" si="27"/>
        <v>-4.410000000032596</v>
      </c>
      <c r="J105" s="228"/>
      <c r="K105" s="28">
        <f t="shared" si="27"/>
        <v>375251.6</v>
      </c>
      <c r="L105" s="28">
        <f t="shared" si="27"/>
        <v>122016.06000000007</v>
      </c>
      <c r="M105" s="28">
        <f t="shared" si="27"/>
        <v>-16.26123224732571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0.34999999998944986</v>
      </c>
      <c r="Q105" s="28"/>
      <c r="R105" s="28">
        <f t="shared" si="27"/>
        <v>109914</v>
      </c>
      <c r="S105" s="28"/>
      <c r="T105" s="28"/>
      <c r="U105" s="28">
        <f t="shared" si="27"/>
        <v>2.9487383801196514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29859.260000000002</v>
      </c>
      <c r="G111" s="190">
        <f>F111-E111</f>
        <v>-21653.1</v>
      </c>
      <c r="H111" s="191">
        <f>F111/E111*100</f>
        <v>57.965233974913986</v>
      </c>
      <c r="I111" s="192">
        <f>F111-D111</f>
        <v>-288204.99</v>
      </c>
      <c r="J111" s="192">
        <f>F111/D111*100</f>
        <v>9.387807652070297</v>
      </c>
      <c r="K111" s="192">
        <v>3039.87</v>
      </c>
      <c r="L111" s="192">
        <f>F111-K111</f>
        <v>26819.390000000003</v>
      </c>
      <c r="M111" s="266">
        <f>F111/K111</f>
        <v>9.822545043044604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552142.75</v>
      </c>
      <c r="G112" s="190">
        <f>F112-E112</f>
        <v>-28876.910000000033</v>
      </c>
      <c r="H112" s="191">
        <f>F112/E112*100</f>
        <v>95.0299599156421</v>
      </c>
      <c r="I112" s="192">
        <f>F112-D112</f>
        <v>-1123412.6</v>
      </c>
      <c r="J112" s="192">
        <f>F112/D112*100</f>
        <v>32.95282068718291</v>
      </c>
      <c r="K112" s="192">
        <f>K89+K111</f>
        <v>416820.54</v>
      </c>
      <c r="L112" s="192">
        <f>F112-K112</f>
        <v>135322.21000000002</v>
      </c>
      <c r="M112" s="266">
        <f>F112/K112</f>
        <v>1.3246534107940076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1097971.83</v>
      </c>
      <c r="G124" s="275">
        <f t="shared" si="29"/>
        <v>-33703.429999999935</v>
      </c>
      <c r="H124" s="274">
        <f t="shared" si="31"/>
        <v>97.02181083290627</v>
      </c>
      <c r="I124" s="276">
        <f t="shared" si="30"/>
        <v>-1800452.21</v>
      </c>
      <c r="J124" s="276">
        <f t="shared" si="32"/>
        <v>37.88168379944848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8" t="s">
        <v>183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5"/>
      <c r="T1" s="85"/>
      <c r="U1" s="86"/>
    </row>
    <row r="2" spans="2:21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178</v>
      </c>
      <c r="O3" s="301" t="s">
        <v>177</v>
      </c>
      <c r="P3" s="301"/>
      <c r="Q3" s="301"/>
      <c r="R3" s="301"/>
      <c r="S3" s="301"/>
      <c r="T3" s="301"/>
      <c r="U3" s="301"/>
    </row>
    <row r="4" spans="1:21" ht="22.5" customHeight="1">
      <c r="A4" s="290"/>
      <c r="B4" s="292"/>
      <c r="C4" s="293"/>
      <c r="D4" s="294"/>
      <c r="E4" s="302" t="s">
        <v>174</v>
      </c>
      <c r="F4" s="304" t="s">
        <v>33</v>
      </c>
      <c r="G4" s="306" t="s">
        <v>175</v>
      </c>
      <c r="H4" s="299" t="s">
        <v>176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184</v>
      </c>
      <c r="P4" s="306" t="s">
        <v>49</v>
      </c>
      <c r="Q4" s="31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179</v>
      </c>
      <c r="L5" s="312"/>
      <c r="M5" s="313"/>
      <c r="N5" s="300"/>
      <c r="O5" s="309"/>
      <c r="P5" s="307"/>
      <c r="Q5" s="310"/>
      <c r="R5" s="314" t="s">
        <v>180</v>
      </c>
      <c r="S5" s="315"/>
      <c r="T5" s="316" t="s">
        <v>181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18"/>
      <c r="P93" s="318"/>
    </row>
    <row r="94" spans="3:16" ht="15">
      <c r="C94" s="80">
        <v>42852</v>
      </c>
      <c r="D94" s="28">
        <v>13266.8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42851</v>
      </c>
      <c r="D95" s="28">
        <v>6064.2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102.57358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 hidden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88" t="s">
        <v>172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  <c r="T1" s="243"/>
      <c r="U1" s="246"/>
      <c r="V1" s="256"/>
      <c r="W1" s="256"/>
    </row>
    <row r="2" spans="2:23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150</v>
      </c>
      <c r="O3" s="301" t="s">
        <v>151</v>
      </c>
      <c r="P3" s="301"/>
      <c r="Q3" s="301"/>
      <c r="R3" s="301"/>
      <c r="S3" s="301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290"/>
      <c r="B4" s="292"/>
      <c r="C4" s="293"/>
      <c r="D4" s="294"/>
      <c r="E4" s="302" t="s">
        <v>140</v>
      </c>
      <c r="F4" s="304" t="s">
        <v>33</v>
      </c>
      <c r="G4" s="306" t="s">
        <v>149</v>
      </c>
      <c r="H4" s="299" t="s">
        <v>163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173</v>
      </c>
      <c r="P4" s="306" t="s">
        <v>49</v>
      </c>
      <c r="Q4" s="310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156</v>
      </c>
      <c r="L5" s="312"/>
      <c r="M5" s="313"/>
      <c r="N5" s="300"/>
      <c r="O5" s="309"/>
      <c r="P5" s="307"/>
      <c r="Q5" s="310"/>
      <c r="R5" s="311" t="s">
        <v>102</v>
      </c>
      <c r="S5" s="313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18"/>
      <c r="P93" s="318"/>
    </row>
    <row r="94" spans="3:16" ht="15">
      <c r="C94" s="80">
        <v>42824</v>
      </c>
      <c r="D94" s="28">
        <v>11112.7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42823</v>
      </c>
      <c r="D95" s="28">
        <v>8830.3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1399.2856000000002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8" t="s">
        <v>138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</row>
    <row r="2" spans="2:19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131</v>
      </c>
      <c r="O3" s="301" t="s">
        <v>135</v>
      </c>
      <c r="P3" s="301"/>
      <c r="Q3" s="301"/>
      <c r="R3" s="301"/>
      <c r="S3" s="301"/>
    </row>
    <row r="4" spans="1:19" ht="22.5" customHeight="1">
      <c r="A4" s="290"/>
      <c r="B4" s="292"/>
      <c r="C4" s="293"/>
      <c r="D4" s="294"/>
      <c r="E4" s="302" t="s">
        <v>136</v>
      </c>
      <c r="F4" s="304" t="s">
        <v>33</v>
      </c>
      <c r="G4" s="306" t="s">
        <v>132</v>
      </c>
      <c r="H4" s="299" t="s">
        <v>133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139</v>
      </c>
      <c r="P4" s="306" t="s">
        <v>49</v>
      </c>
      <c r="Q4" s="310" t="s">
        <v>48</v>
      </c>
      <c r="R4" s="90" t="s">
        <v>64</v>
      </c>
      <c r="S4" s="91" t="s">
        <v>63</v>
      </c>
    </row>
    <row r="5" spans="1:19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134</v>
      </c>
      <c r="L5" s="312"/>
      <c r="M5" s="313"/>
      <c r="N5" s="300"/>
      <c r="O5" s="309"/>
      <c r="P5" s="307"/>
      <c r="Q5" s="310"/>
      <c r="R5" s="311" t="s">
        <v>102</v>
      </c>
      <c r="S5" s="31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7"/>
      <c r="H89" s="317"/>
      <c r="I89" s="317"/>
      <c r="J89" s="31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18"/>
      <c r="P90" s="318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9"/>
      <c r="H91" s="319"/>
      <c r="I91" s="117"/>
      <c r="J91" s="320"/>
      <c r="K91" s="320"/>
      <c r="L91" s="320"/>
      <c r="M91" s="320"/>
      <c r="N91" s="320"/>
      <c r="O91" s="318"/>
      <c r="P91" s="318"/>
    </row>
    <row r="92" spans="3:16" ht="15.75" customHeight="1">
      <c r="C92" s="80">
        <v>42790</v>
      </c>
      <c r="D92" s="28">
        <v>4206.9</v>
      </c>
      <c r="F92" s="67"/>
      <c r="G92" s="319"/>
      <c r="H92" s="319"/>
      <c r="I92" s="117"/>
      <c r="J92" s="321"/>
      <c r="K92" s="321"/>
      <c r="L92" s="321"/>
      <c r="M92" s="321"/>
      <c r="N92" s="321"/>
      <c r="O92" s="318"/>
      <c r="P92" s="318"/>
    </row>
    <row r="93" spans="3:14" ht="15.75" customHeight="1">
      <c r="C93" s="80"/>
      <c r="F93" s="67"/>
      <c r="G93" s="325"/>
      <c r="H93" s="325"/>
      <c r="I93" s="123"/>
      <c r="J93" s="320"/>
      <c r="K93" s="320"/>
      <c r="L93" s="320"/>
      <c r="M93" s="320"/>
      <c r="N93" s="320"/>
    </row>
    <row r="94" spans="2:14" ht="18.75" customHeight="1">
      <c r="B94" s="326" t="s">
        <v>56</v>
      </c>
      <c r="C94" s="327"/>
      <c r="D94" s="132">
        <v>7713.34596</v>
      </c>
      <c r="E94" s="68"/>
      <c r="F94" s="124" t="s">
        <v>105</v>
      </c>
      <c r="G94" s="319"/>
      <c r="H94" s="319"/>
      <c r="I94" s="125"/>
      <c r="J94" s="320"/>
      <c r="K94" s="320"/>
      <c r="L94" s="320"/>
      <c r="M94" s="320"/>
      <c r="N94" s="320"/>
    </row>
    <row r="95" spans="6:13" ht="9.75" customHeight="1">
      <c r="F95" s="67"/>
      <c r="G95" s="319"/>
      <c r="H95" s="319"/>
      <c r="I95" s="67"/>
      <c r="J95" s="68"/>
      <c r="K95" s="68"/>
      <c r="L95" s="68"/>
      <c r="M95" s="68"/>
    </row>
    <row r="96" spans="2:13" ht="22.5" customHeight="1" hidden="1">
      <c r="B96" s="322" t="s">
        <v>59</v>
      </c>
      <c r="C96" s="323"/>
      <c r="D96" s="79">
        <v>0</v>
      </c>
      <c r="E96" s="50" t="s">
        <v>24</v>
      </c>
      <c r="F96" s="67"/>
      <c r="G96" s="319"/>
      <c r="H96" s="31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4"/>
      <c r="P98" s="324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8" t="s">
        <v>130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</row>
    <row r="2" spans="2:19" s="1" customFormat="1" ht="15.75" customHeight="1">
      <c r="B2" s="289"/>
      <c r="C2" s="289"/>
      <c r="D2" s="289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0"/>
      <c r="B3" s="292"/>
      <c r="C3" s="293" t="s">
        <v>0</v>
      </c>
      <c r="D3" s="294" t="s">
        <v>121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119</v>
      </c>
      <c r="O3" s="301" t="s">
        <v>115</v>
      </c>
      <c r="P3" s="301"/>
      <c r="Q3" s="301"/>
      <c r="R3" s="301"/>
      <c r="S3" s="301"/>
    </row>
    <row r="4" spans="1:19" ht="22.5" customHeight="1">
      <c r="A4" s="290"/>
      <c r="B4" s="292"/>
      <c r="C4" s="293"/>
      <c r="D4" s="294"/>
      <c r="E4" s="302" t="s">
        <v>122</v>
      </c>
      <c r="F4" s="304" t="s">
        <v>33</v>
      </c>
      <c r="G4" s="306" t="s">
        <v>123</v>
      </c>
      <c r="H4" s="299" t="s">
        <v>124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120</v>
      </c>
      <c r="P4" s="306" t="s">
        <v>49</v>
      </c>
      <c r="Q4" s="310" t="s">
        <v>48</v>
      </c>
      <c r="R4" s="90" t="s">
        <v>64</v>
      </c>
      <c r="S4" s="91" t="s">
        <v>63</v>
      </c>
    </row>
    <row r="5" spans="1:19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129</v>
      </c>
      <c r="L5" s="312"/>
      <c r="M5" s="313"/>
      <c r="N5" s="300"/>
      <c r="O5" s="309"/>
      <c r="P5" s="307"/>
      <c r="Q5" s="310"/>
      <c r="R5" s="311" t="s">
        <v>102</v>
      </c>
      <c r="S5" s="31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7"/>
      <c r="H89" s="317"/>
      <c r="I89" s="317"/>
      <c r="J89" s="31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18"/>
      <c r="P90" s="318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9"/>
      <c r="H91" s="319"/>
      <c r="I91" s="117"/>
      <c r="J91" s="320"/>
      <c r="K91" s="320"/>
      <c r="L91" s="320"/>
      <c r="M91" s="320"/>
      <c r="N91" s="320"/>
      <c r="O91" s="318"/>
      <c r="P91" s="318"/>
    </row>
    <row r="92" spans="3:16" ht="15.75" customHeight="1">
      <c r="C92" s="80">
        <v>42762</v>
      </c>
      <c r="D92" s="28">
        <v>8862.4</v>
      </c>
      <c r="F92" s="67"/>
      <c r="G92" s="319"/>
      <c r="H92" s="319"/>
      <c r="I92" s="117"/>
      <c r="J92" s="321"/>
      <c r="K92" s="321"/>
      <c r="L92" s="321"/>
      <c r="M92" s="321"/>
      <c r="N92" s="321"/>
      <c r="O92" s="318"/>
      <c r="P92" s="318"/>
    </row>
    <row r="93" spans="3:14" ht="15.75" customHeight="1">
      <c r="C93" s="80"/>
      <c r="F93" s="67"/>
      <c r="G93" s="325"/>
      <c r="H93" s="325"/>
      <c r="I93" s="123"/>
      <c r="J93" s="320"/>
      <c r="K93" s="320"/>
      <c r="L93" s="320"/>
      <c r="M93" s="320"/>
      <c r="N93" s="320"/>
    </row>
    <row r="94" spans="2:14" ht="18.75" customHeight="1">
      <c r="B94" s="326" t="s">
        <v>56</v>
      </c>
      <c r="C94" s="327"/>
      <c r="D94" s="132">
        <f>9505303.41/1000</f>
        <v>9505.30341</v>
      </c>
      <c r="E94" s="68"/>
      <c r="F94" s="124" t="s">
        <v>105</v>
      </c>
      <c r="G94" s="319"/>
      <c r="H94" s="319"/>
      <c r="I94" s="125"/>
      <c r="J94" s="320"/>
      <c r="K94" s="320"/>
      <c r="L94" s="320"/>
      <c r="M94" s="320"/>
      <c r="N94" s="320"/>
    </row>
    <row r="95" spans="6:13" ht="9.75" customHeight="1">
      <c r="F95" s="67"/>
      <c r="G95" s="319"/>
      <c r="H95" s="319"/>
      <c r="I95" s="67"/>
      <c r="J95" s="68"/>
      <c r="K95" s="68"/>
      <c r="L95" s="68"/>
      <c r="M95" s="68"/>
    </row>
    <row r="96" spans="2:13" ht="22.5" customHeight="1" hidden="1">
      <c r="B96" s="322" t="s">
        <v>59</v>
      </c>
      <c r="C96" s="323"/>
      <c r="D96" s="79">
        <v>0</v>
      </c>
      <c r="E96" s="50" t="s">
        <v>24</v>
      </c>
      <c r="F96" s="67"/>
      <c r="G96" s="319"/>
      <c r="H96" s="31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4"/>
      <c r="P98" s="324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2017-05-31T07:39:55Z</cp:lastPrinted>
  <dcterms:created xsi:type="dcterms:W3CDTF">2003-07-28T11:27:56Z</dcterms:created>
  <dcterms:modified xsi:type="dcterms:W3CDTF">2017-05-31T07:51:58Z</dcterms:modified>
  <cp:category/>
  <cp:version/>
  <cp:contentType/>
  <cp:contentStatus/>
</cp:coreProperties>
</file>